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<sst xmlns="http://schemas.openxmlformats.org/spreadsheetml/2006/main" count="85" uniqueCount="65">
  <si>
    <t>附件1</t>
  </si>
  <si>
    <t>陆河县农村生活污水治理攻坚行动计划</t>
  </si>
  <si>
    <r>
      <rPr>
        <b/>
        <sz val="11"/>
        <rFont val="楷体_GB2312"/>
        <charset val="134"/>
      </rPr>
      <t>序号</t>
    </r>
  </si>
  <si>
    <t>地市</t>
  </si>
  <si>
    <t>县</t>
  </si>
  <si>
    <t>乡镇</t>
  </si>
  <si>
    <t>自然村总数</t>
  </si>
  <si>
    <t>治理现状</t>
  </si>
  <si>
    <t>治理目标</t>
  </si>
  <si>
    <t>资金需求</t>
  </si>
  <si>
    <t>治理工作推进</t>
  </si>
  <si>
    <t>备注</t>
  </si>
  <si>
    <t>已完成治理自然村数</t>
  </si>
  <si>
    <t>治理率</t>
  </si>
  <si>
    <t>主要运维管理模式</t>
  </si>
  <si>
    <t>第三方运维单位名称</t>
  </si>
  <si>
    <t>2024年</t>
  </si>
  <si>
    <t>2025年</t>
  </si>
  <si>
    <t>新增治理工程
（万元）</t>
  </si>
  <si>
    <t>提升改造工程
（万元）</t>
  </si>
  <si>
    <t>运行维护
（万元）</t>
  </si>
  <si>
    <t>总计</t>
  </si>
  <si>
    <t>主要责任分工</t>
  </si>
  <si>
    <t>县域可统筹支持资金</t>
  </si>
  <si>
    <t>资源统筹支撑农村生活污水治理计划</t>
  </si>
  <si>
    <t>新增完成治理自然村数</t>
  </si>
  <si>
    <t>工程建设</t>
  </si>
  <si>
    <t>运维管理</t>
  </si>
  <si>
    <t>成效监管</t>
  </si>
  <si>
    <t>汕尾市</t>
  </si>
  <si>
    <t>陆河县</t>
  </si>
  <si>
    <t>东坑镇</t>
  </si>
  <si>
    <t>第三方运维/镇村自行运维</t>
  </si>
  <si>
    <t>金中环保（陆河）有限公司</t>
  </si>
  <si>
    <t>县农业农村局、县住房城乡建设局</t>
  </si>
  <si>
    <t>县住房城乡建设局</t>
  </si>
  <si>
    <t>市生态环境局陆河分局</t>
  </si>
  <si>
    <r>
      <rPr>
        <u/>
        <sz val="12"/>
        <rFont val="仿宋_GB2312"/>
        <charset val="134"/>
      </rPr>
      <t>11382</t>
    </r>
    <r>
      <rPr>
        <sz val="12"/>
        <rFont val="仿宋_GB2312"/>
        <charset val="134"/>
      </rPr>
      <t>万元，其中：
√专项债</t>
    </r>
    <r>
      <rPr>
        <u/>
        <sz val="12"/>
        <rFont val="仿宋_GB2312"/>
        <charset val="134"/>
      </rPr>
      <t>11382</t>
    </r>
    <r>
      <rPr>
        <sz val="12"/>
        <rFont val="仿宋_GB2312"/>
        <charset val="134"/>
      </rPr>
      <t>万元
上述资金中已落实金额</t>
    </r>
    <r>
      <rPr>
        <u/>
        <sz val="12"/>
        <rFont val="仿宋_GB2312"/>
        <charset val="134"/>
      </rPr>
      <t>11382</t>
    </r>
    <r>
      <rPr>
        <sz val="12"/>
        <rFont val="仿宋_GB2312"/>
        <charset val="134"/>
      </rPr>
      <t>万元。
    新增治理方面，173个自然村需要新建治理，其中，143个自然村已落实资金约11382万元，资金来源主要为专项债资金。剩余30个自然村暂未落实资金。
    提升改造方面、运行维护方面暂无落实资金。</t>
    </r>
  </si>
  <si>
    <t xml:space="preserve">    一是针对治理现状存在问题的自然村，组织开展现场核查评估，分类制定整改措施，明确整改时序，简单问题半年内完成，大中修问题纳入提升改造,有序推进。
    二是通过推进乡村振兴人居环境整治项目，按照计划时序完成143个自然村新增治理任务。
    三是积极争取上级资金支持，加强资金保障力度，妥善安排资金用于剩余30个自然村新增治理，大中修问题提升改造，全县农村生活污水处理设施、配套管网运行维护等方面。</t>
  </si>
  <si>
    <t>河口镇</t>
  </si>
  <si>
    <t>河田镇</t>
  </si>
  <si>
    <t>螺溪镇</t>
  </si>
  <si>
    <t>南万镇</t>
  </si>
  <si>
    <t>上护镇</t>
  </si>
  <si>
    <t>水唇镇</t>
  </si>
  <si>
    <t>新田镇</t>
  </si>
  <si>
    <t>合计</t>
  </si>
  <si>
    <t>/</t>
  </si>
  <si>
    <t>填写说明</t>
  </si>
  <si>
    <t>1.基础信息，与美丽乡村系统一致。</t>
  </si>
  <si>
    <t>1.对照《认定标准》可认定完成治理自然村总数，应与附表3汇总值一致。</t>
  </si>
  <si>
    <t>1.保留小数点后1位</t>
  </si>
  <si>
    <t>1.填写：“第三方运维”、“镇村自行运维”。有其他不同运维模式的直接填写具体模式类型。</t>
  </si>
  <si>
    <t>1.运维模式采用第三方运维的，需填写“运维单位名称”</t>
  </si>
  <si>
    <t>1.全年通过新建工程和提升改造工程完成治理的自然村总数</t>
  </si>
  <si>
    <t>1.全年通过新增治理工程和提升改造工程完成治理的自然村总数</t>
  </si>
  <si>
    <t>1.攻坚期内新增治理工程所需建设费用。</t>
  </si>
  <si>
    <t>1.攻坚期内新增提质增效或修复改造工程所需建设费用，该资金为估算金额。</t>
  </si>
  <si>
    <t>1.攻坚期内运维管理所需费用，该资金参考2023年运维资金需求，估算2024-2025年金额。</t>
  </si>
  <si>
    <t>1.攻坚期内所有工程建设和运行维护所需资金合计。</t>
  </si>
  <si>
    <t>1.以县为单位填写；
2.填写农村生活污水治理工作县直部门主要职责分工，注意落实农村生活污水治理工程建设、运行维护职责与治理成效监管职责分离。</t>
  </si>
  <si>
    <t>1.以县为单位填写；
2.勾选目前已落实的资金类型并填写具体额度。</t>
  </si>
  <si>
    <t>1.以县为单位填写；
2.结合地方实际，简要描述通过统筹资源，业务整合，肥瘦搭配，国企参与等推进农村生活污水治理的主要措施</t>
  </si>
  <si>
    <t xml:space="preserve">
</t>
  </si>
  <si>
    <t xml:space="preserve">
    提升改造方面、运行维护方面暂无落实资金。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</si>
</sst>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31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name val="Times New Roman"/>
      <charset val="134"/>
    </font>
    <font>
      <b/>
      <sz val="11"/>
      <name val="楷体_GB2312"/>
      <charset val="134"/>
    </font>
    <font>
      <sz val="11"/>
      <name val="Times New Roman"/>
      <charset val="134"/>
    </font>
    <font>
      <sz val="11"/>
      <name val="楷体_GB2312"/>
      <charset val="134"/>
    </font>
    <font>
      <sz val="12"/>
      <name val="仿宋_GB2312"/>
      <charset val="134"/>
    </font>
    <font>
      <sz val="11"/>
      <name val="宋体"/>
      <charset val="134"/>
      <scheme val="minor"/>
    </font>
    <font>
      <sz val="10"/>
      <color rgb="FFFF0000"/>
      <name val="楷体_GB2312"/>
      <charset val="134"/>
    </font>
    <font>
      <sz val="20"/>
      <color theme="1"/>
      <name val="宋体"/>
      <charset val="134"/>
      <scheme val="minor"/>
    </font>
    <font>
      <u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3"/>
  <sheetViews>
    <sheetView tabSelected="1" zoomScale="115" zoomScaleNormal="115" workbookViewId="0">
      <selection activeCell="H7" sqref="H7"/>
    </sheetView>
  </sheetViews>
  <sheetFormatPr defaultColWidth="9" defaultRowHeight="13.5"/>
  <cols>
    <col min="1" max="1" width="4.61666666666667" style="1" customWidth="1"/>
    <col min="2" max="3" width="6.375" style="1" customWidth="1"/>
    <col min="4" max="4" width="6.75" style="1" customWidth="1"/>
    <col min="5" max="5" width="5.375" style="1" customWidth="1"/>
    <col min="6" max="6" width="6.125" style="1" customWidth="1"/>
    <col min="7" max="7" width="6.5" style="1" customWidth="1"/>
    <col min="8" max="8" width="13.25" style="1" customWidth="1"/>
    <col min="9" max="9" width="13.5" style="1" customWidth="1"/>
    <col min="10" max="10" width="9.625" style="1" customWidth="1"/>
    <col min="11" max="11" width="6.625" style="1" customWidth="1"/>
    <col min="12" max="12" width="9.5" style="1" customWidth="1"/>
    <col min="13" max="13" width="8.375" style="1" customWidth="1"/>
    <col min="14" max="14" width="9.25" style="1" customWidth="1"/>
    <col min="15" max="15" width="8.875" style="1" customWidth="1"/>
    <col min="16" max="16" width="10.375" style="1" customWidth="1"/>
    <col min="17" max="17" width="11.5" style="1" customWidth="1"/>
    <col min="18" max="18" width="8.75" style="1" customWidth="1"/>
    <col min="19" max="19" width="8.625" style="1" customWidth="1"/>
    <col min="20" max="20" width="8.75" style="1" customWidth="1"/>
    <col min="21" max="21" width="25.375" style="1" customWidth="1"/>
    <col min="22" max="22" width="31.375" style="1" customWidth="1"/>
    <col min="23" max="23" width="10" style="1" customWidth="1"/>
    <col min="24" max="16384" width="9" style="1"/>
  </cols>
  <sheetData>
    <row r="1" ht="22.5" spans="1:2">
      <c r="A1" s="2" t="s">
        <v>0</v>
      </c>
      <c r="B1" s="2"/>
    </row>
    <row r="2" s="1" customFormat="1" ht="36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="1" customFormat="1" spans="1:23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/>
      <c r="H3" s="6"/>
      <c r="I3" s="6"/>
      <c r="J3" s="20" t="s">
        <v>8</v>
      </c>
      <c r="K3" s="20"/>
      <c r="L3" s="20"/>
      <c r="M3" s="20"/>
      <c r="N3" s="21" t="s">
        <v>9</v>
      </c>
      <c r="O3" s="22"/>
      <c r="P3" s="22"/>
      <c r="Q3" s="23"/>
      <c r="R3" s="20" t="s">
        <v>10</v>
      </c>
      <c r="S3" s="20"/>
      <c r="T3" s="20"/>
      <c r="U3" s="20"/>
      <c r="V3" s="20"/>
      <c r="W3" s="20" t="s">
        <v>11</v>
      </c>
    </row>
    <row r="4" s="1" customFormat="1" spans="1:23">
      <c r="A4" s="4"/>
      <c r="B4" s="5"/>
      <c r="C4" s="5"/>
      <c r="D4" s="5"/>
      <c r="E4" s="5"/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/>
      <c r="L4" s="6" t="s">
        <v>17</v>
      </c>
      <c r="M4" s="6"/>
      <c r="N4" s="6" t="s">
        <v>18</v>
      </c>
      <c r="O4" s="6" t="s">
        <v>19</v>
      </c>
      <c r="P4" s="6" t="s">
        <v>20</v>
      </c>
      <c r="Q4" s="24" t="s">
        <v>21</v>
      </c>
      <c r="R4" s="22" t="s">
        <v>22</v>
      </c>
      <c r="S4" s="22"/>
      <c r="T4" s="23"/>
      <c r="U4" s="6" t="s">
        <v>23</v>
      </c>
      <c r="V4" s="25" t="s">
        <v>24</v>
      </c>
      <c r="W4" s="20"/>
    </row>
    <row r="5" s="1" customFormat="1" ht="43" customHeight="1" spans="1:23">
      <c r="A5" s="4"/>
      <c r="B5" s="5"/>
      <c r="C5" s="5"/>
      <c r="D5" s="5"/>
      <c r="E5" s="5"/>
      <c r="F5" s="6"/>
      <c r="G5" s="6"/>
      <c r="H5" s="6"/>
      <c r="I5" s="6"/>
      <c r="J5" s="6" t="s">
        <v>25</v>
      </c>
      <c r="K5" s="6" t="s">
        <v>13</v>
      </c>
      <c r="L5" s="6" t="s">
        <v>25</v>
      </c>
      <c r="M5" s="6" t="s">
        <v>13</v>
      </c>
      <c r="N5" s="6"/>
      <c r="O5" s="6"/>
      <c r="P5" s="6"/>
      <c r="Q5" s="26"/>
      <c r="R5" s="25" t="s">
        <v>26</v>
      </c>
      <c r="S5" s="6" t="s">
        <v>27</v>
      </c>
      <c r="T5" s="6" t="s">
        <v>28</v>
      </c>
      <c r="U5" s="6"/>
      <c r="V5" s="25"/>
      <c r="W5" s="20"/>
    </row>
    <row r="6" s="1" customFormat="1" ht="31" customHeight="1" spans="1:23">
      <c r="A6" s="7">
        <v>1</v>
      </c>
      <c r="B6" s="8" t="s">
        <v>29</v>
      </c>
      <c r="C6" s="8" t="s">
        <v>30</v>
      </c>
      <c r="D6" s="9" t="s">
        <v>31</v>
      </c>
      <c r="E6" s="10">
        <v>44</v>
      </c>
      <c r="F6" s="10">
        <v>38</v>
      </c>
      <c r="G6" s="11">
        <f t="shared" ref="G6:G14" si="0">F6/E6</f>
        <v>0.863636363636364</v>
      </c>
      <c r="H6" s="12" t="s">
        <v>32</v>
      </c>
      <c r="I6" s="12" t="s">
        <v>33</v>
      </c>
      <c r="J6" s="10">
        <v>5</v>
      </c>
      <c r="K6" s="11">
        <f t="shared" ref="K6:K14" si="1">(F6+J6)/E6</f>
        <v>0.977272727272727</v>
      </c>
      <c r="L6" s="10">
        <v>1</v>
      </c>
      <c r="M6" s="11">
        <f>(F6+J6+L6)/E6</f>
        <v>1</v>
      </c>
      <c r="N6" s="10">
        <v>71.5</v>
      </c>
      <c r="O6" s="10">
        <v>286</v>
      </c>
      <c r="P6" s="10">
        <f>(68.2595+83.95)*2</f>
        <v>304.419</v>
      </c>
      <c r="Q6" s="10">
        <f>P6+O6+N6</f>
        <v>661.919</v>
      </c>
      <c r="R6" s="27" t="s">
        <v>34</v>
      </c>
      <c r="S6" s="27" t="s">
        <v>35</v>
      </c>
      <c r="T6" s="27" t="s">
        <v>36</v>
      </c>
      <c r="U6" s="28" t="s">
        <v>37</v>
      </c>
      <c r="V6" s="29" t="s">
        <v>38</v>
      </c>
      <c r="W6" s="8"/>
    </row>
    <row r="7" s="1" customFormat="1" ht="31" customHeight="1" spans="1:23">
      <c r="A7" s="7">
        <v>2</v>
      </c>
      <c r="B7" s="13"/>
      <c r="C7" s="13"/>
      <c r="D7" s="9" t="s">
        <v>39</v>
      </c>
      <c r="E7" s="10">
        <v>142</v>
      </c>
      <c r="F7" s="10">
        <v>83</v>
      </c>
      <c r="G7" s="11">
        <f t="shared" si="0"/>
        <v>0.584507042253521</v>
      </c>
      <c r="H7" s="12" t="s">
        <v>32</v>
      </c>
      <c r="I7" s="12" t="s">
        <v>33</v>
      </c>
      <c r="J7" s="10">
        <v>31</v>
      </c>
      <c r="K7" s="11">
        <f t="shared" si="1"/>
        <v>0.802816901408451</v>
      </c>
      <c r="L7" s="10">
        <v>28</v>
      </c>
      <c r="M7" s="11">
        <f t="shared" ref="M7:M14" si="2">(F7+J7+L7)/E7</f>
        <v>1</v>
      </c>
      <c r="N7" s="10">
        <v>5316.2</v>
      </c>
      <c r="O7" s="10">
        <v>371</v>
      </c>
      <c r="P7" s="10">
        <f>(206.871+134.174)*2</f>
        <v>682.09</v>
      </c>
      <c r="Q7" s="10">
        <f t="shared" ref="Q7:Q14" si="3">P7+O7+N7</f>
        <v>6369.29</v>
      </c>
      <c r="R7" s="30"/>
      <c r="S7" s="30"/>
      <c r="T7" s="30"/>
      <c r="U7" s="31"/>
      <c r="V7" s="31"/>
      <c r="W7" s="13"/>
    </row>
    <row r="8" s="1" customFormat="1" ht="31" customHeight="1" spans="1:23">
      <c r="A8" s="7">
        <v>3</v>
      </c>
      <c r="B8" s="13"/>
      <c r="C8" s="13"/>
      <c r="D8" s="9" t="s">
        <v>40</v>
      </c>
      <c r="E8" s="10">
        <v>87</v>
      </c>
      <c r="F8" s="10">
        <v>63</v>
      </c>
      <c r="G8" s="11">
        <f t="shared" si="0"/>
        <v>0.724137931034483</v>
      </c>
      <c r="H8" s="12" t="s">
        <v>32</v>
      </c>
      <c r="I8" s="12" t="s">
        <v>33</v>
      </c>
      <c r="J8" s="10">
        <v>8</v>
      </c>
      <c r="K8" s="11">
        <f t="shared" si="1"/>
        <v>0.816091954022989</v>
      </c>
      <c r="L8" s="10">
        <v>16</v>
      </c>
      <c r="M8" s="11">
        <f t="shared" si="2"/>
        <v>1</v>
      </c>
      <c r="N8" s="10">
        <v>2014.4</v>
      </c>
      <c r="O8" s="10">
        <v>90</v>
      </c>
      <c r="P8" s="10">
        <f>(145.7745+48.545)*2</f>
        <v>388.639</v>
      </c>
      <c r="Q8" s="10">
        <f t="shared" si="3"/>
        <v>2493.039</v>
      </c>
      <c r="R8" s="30"/>
      <c r="S8" s="30"/>
      <c r="T8" s="30"/>
      <c r="U8" s="31"/>
      <c r="V8" s="31"/>
      <c r="W8" s="13"/>
    </row>
    <row r="9" s="1" customFormat="1" ht="31" customHeight="1" spans="1:23">
      <c r="A9" s="7">
        <v>4</v>
      </c>
      <c r="B9" s="13"/>
      <c r="C9" s="13"/>
      <c r="D9" s="9" t="s">
        <v>41</v>
      </c>
      <c r="E9" s="10">
        <v>69</v>
      </c>
      <c r="F9" s="10">
        <v>66</v>
      </c>
      <c r="G9" s="11">
        <f t="shared" si="0"/>
        <v>0.956521739130435</v>
      </c>
      <c r="H9" s="12" t="s">
        <v>32</v>
      </c>
      <c r="I9" s="12" t="s">
        <v>33</v>
      </c>
      <c r="J9" s="10">
        <v>1</v>
      </c>
      <c r="K9" s="11">
        <f t="shared" si="1"/>
        <v>0.971014492753623</v>
      </c>
      <c r="L9" s="10">
        <v>2</v>
      </c>
      <c r="M9" s="11">
        <f t="shared" si="2"/>
        <v>1</v>
      </c>
      <c r="N9" s="10">
        <v>145</v>
      </c>
      <c r="O9" s="10">
        <v>225.5</v>
      </c>
      <c r="P9" s="10">
        <f>(111.15625+70.2625)*2</f>
        <v>362.8375</v>
      </c>
      <c r="Q9" s="10">
        <f t="shared" si="3"/>
        <v>733.3375</v>
      </c>
      <c r="R9" s="30"/>
      <c r="S9" s="30"/>
      <c r="T9" s="30"/>
      <c r="U9" s="31"/>
      <c r="V9" s="31"/>
      <c r="W9" s="13"/>
    </row>
    <row r="10" s="1" customFormat="1" ht="31" customHeight="1" spans="1:23">
      <c r="A10" s="7">
        <v>5</v>
      </c>
      <c r="B10" s="13"/>
      <c r="C10" s="13"/>
      <c r="D10" s="9" t="s">
        <v>42</v>
      </c>
      <c r="E10" s="10">
        <v>31</v>
      </c>
      <c r="F10" s="10">
        <v>31</v>
      </c>
      <c r="G10" s="11">
        <f t="shared" si="0"/>
        <v>1</v>
      </c>
      <c r="H10" s="12" t="s">
        <v>32</v>
      </c>
      <c r="I10" s="12" t="s">
        <v>33</v>
      </c>
      <c r="J10" s="10">
        <v>0</v>
      </c>
      <c r="K10" s="11">
        <f t="shared" si="1"/>
        <v>1</v>
      </c>
      <c r="L10" s="10">
        <v>0</v>
      </c>
      <c r="M10" s="11">
        <f t="shared" si="2"/>
        <v>1</v>
      </c>
      <c r="N10" s="10">
        <v>0</v>
      </c>
      <c r="O10" s="10">
        <v>100.1</v>
      </c>
      <c r="P10" s="10">
        <f>(19.2+18.7975)*2</f>
        <v>75.995</v>
      </c>
      <c r="Q10" s="10">
        <f t="shared" si="3"/>
        <v>176.095</v>
      </c>
      <c r="R10" s="30"/>
      <c r="S10" s="30"/>
      <c r="T10" s="30"/>
      <c r="U10" s="31"/>
      <c r="V10" s="31"/>
      <c r="W10" s="13"/>
    </row>
    <row r="11" s="1" customFormat="1" ht="31" customHeight="1" spans="1:23">
      <c r="A11" s="7">
        <v>6</v>
      </c>
      <c r="B11" s="13"/>
      <c r="C11" s="13"/>
      <c r="D11" s="9" t="s">
        <v>43</v>
      </c>
      <c r="E11" s="10">
        <v>63</v>
      </c>
      <c r="F11" s="10">
        <v>36</v>
      </c>
      <c r="G11" s="11">
        <f t="shared" si="0"/>
        <v>0.571428571428571</v>
      </c>
      <c r="H11" s="12" t="s">
        <v>32</v>
      </c>
      <c r="I11" s="12" t="s">
        <v>33</v>
      </c>
      <c r="J11" s="10">
        <v>17</v>
      </c>
      <c r="K11" s="11">
        <f t="shared" si="1"/>
        <v>0.841269841269841</v>
      </c>
      <c r="L11" s="10">
        <v>10</v>
      </c>
      <c r="M11" s="11">
        <f t="shared" si="2"/>
        <v>1</v>
      </c>
      <c r="N11" s="10">
        <v>3417.455</v>
      </c>
      <c r="O11" s="10">
        <v>262</v>
      </c>
      <c r="P11" s="10">
        <f>(172.0665+28.835)*2</f>
        <v>401.803</v>
      </c>
      <c r="Q11" s="10">
        <f t="shared" si="3"/>
        <v>4081.258</v>
      </c>
      <c r="R11" s="30"/>
      <c r="S11" s="30"/>
      <c r="T11" s="30"/>
      <c r="U11" s="31"/>
      <c r="V11" s="31"/>
      <c r="W11" s="13"/>
    </row>
    <row r="12" s="1" customFormat="1" ht="31" customHeight="1" spans="1:23">
      <c r="A12" s="7">
        <v>7</v>
      </c>
      <c r="B12" s="13"/>
      <c r="C12" s="13"/>
      <c r="D12" s="9" t="s">
        <v>44</v>
      </c>
      <c r="E12" s="10">
        <v>93</v>
      </c>
      <c r="F12" s="10">
        <v>69</v>
      </c>
      <c r="G12" s="11">
        <f t="shared" si="0"/>
        <v>0.741935483870968</v>
      </c>
      <c r="H12" s="12" t="s">
        <v>32</v>
      </c>
      <c r="I12" s="12" t="s">
        <v>33</v>
      </c>
      <c r="J12" s="10">
        <v>11</v>
      </c>
      <c r="K12" s="11">
        <f t="shared" si="1"/>
        <v>0.860215053763441</v>
      </c>
      <c r="L12" s="10">
        <v>13</v>
      </c>
      <c r="M12" s="11">
        <f t="shared" si="2"/>
        <v>1</v>
      </c>
      <c r="N12" s="10">
        <v>2237.74</v>
      </c>
      <c r="O12" s="10">
        <v>68</v>
      </c>
      <c r="P12" s="10">
        <f>(126.7122+122.0925)*2</f>
        <v>497.6094</v>
      </c>
      <c r="Q12" s="10">
        <f t="shared" si="3"/>
        <v>2803.3494</v>
      </c>
      <c r="R12" s="30"/>
      <c r="S12" s="30"/>
      <c r="T12" s="30"/>
      <c r="U12" s="31"/>
      <c r="V12" s="31"/>
      <c r="W12" s="13"/>
    </row>
    <row r="13" s="1" customFormat="1" ht="31" customHeight="1" spans="1:23">
      <c r="A13" s="7">
        <v>8</v>
      </c>
      <c r="B13" s="13"/>
      <c r="C13" s="13"/>
      <c r="D13" s="9" t="s">
        <v>45</v>
      </c>
      <c r="E13" s="10">
        <v>83</v>
      </c>
      <c r="F13" s="10">
        <v>53</v>
      </c>
      <c r="G13" s="11">
        <f t="shared" si="0"/>
        <v>0.63855421686747</v>
      </c>
      <c r="H13" s="12" t="s">
        <v>32</v>
      </c>
      <c r="I13" s="12" t="s">
        <v>33</v>
      </c>
      <c r="J13" s="10">
        <v>15</v>
      </c>
      <c r="K13" s="11">
        <f t="shared" si="1"/>
        <v>0.819277108433735</v>
      </c>
      <c r="L13" s="10">
        <v>15</v>
      </c>
      <c r="M13" s="11">
        <f t="shared" si="2"/>
        <v>1</v>
      </c>
      <c r="N13" s="10">
        <v>1865.2</v>
      </c>
      <c r="O13" s="10">
        <v>624.3</v>
      </c>
      <c r="P13" s="10">
        <f>(163.29375+5.5115)*2</f>
        <v>337.6105</v>
      </c>
      <c r="Q13" s="10">
        <f t="shared" si="3"/>
        <v>2827.1105</v>
      </c>
      <c r="R13" s="30"/>
      <c r="S13" s="30"/>
      <c r="T13" s="30"/>
      <c r="U13" s="31"/>
      <c r="V13" s="31"/>
      <c r="W13" s="13"/>
    </row>
    <row r="14" s="1" customFormat="1" ht="27" customHeight="1" spans="1:23">
      <c r="A14" s="14" t="s">
        <v>46</v>
      </c>
      <c r="B14" s="15"/>
      <c r="C14" s="15"/>
      <c r="D14" s="16"/>
      <c r="E14" s="10">
        <f t="shared" ref="E14:J14" si="4">SUM(E6:E13)</f>
        <v>612</v>
      </c>
      <c r="F14" s="10">
        <f t="shared" si="4"/>
        <v>439</v>
      </c>
      <c r="G14" s="11">
        <f t="shared" si="0"/>
        <v>0.717320261437909</v>
      </c>
      <c r="H14" s="17" t="s">
        <v>47</v>
      </c>
      <c r="I14" s="17" t="s">
        <v>47</v>
      </c>
      <c r="J14" s="10">
        <f t="shared" si="4"/>
        <v>88</v>
      </c>
      <c r="K14" s="11">
        <f t="shared" si="1"/>
        <v>0.861111111111111</v>
      </c>
      <c r="L14" s="10">
        <f t="shared" ref="L14:P14" si="5">SUM(L6:L13)</f>
        <v>85</v>
      </c>
      <c r="M14" s="11">
        <f t="shared" si="2"/>
        <v>1</v>
      </c>
      <c r="N14" s="10">
        <f t="shared" si="5"/>
        <v>15067.495</v>
      </c>
      <c r="O14" s="10">
        <f t="shared" si="5"/>
        <v>2026.9</v>
      </c>
      <c r="P14" s="10">
        <f t="shared" si="5"/>
        <v>3051.0034</v>
      </c>
      <c r="Q14" s="10">
        <f t="shared" si="3"/>
        <v>20145.3984</v>
      </c>
      <c r="R14" s="32"/>
      <c r="S14" s="32"/>
      <c r="T14" s="32"/>
      <c r="U14" s="33"/>
      <c r="V14" s="33"/>
      <c r="W14" s="34"/>
    </row>
    <row r="15" s="1" customFormat="1" ht="150" customHeight="1" spans="1:23">
      <c r="A15" s="18" t="s">
        <v>48</v>
      </c>
      <c r="B15" s="18" t="s">
        <v>49</v>
      </c>
      <c r="C15" s="18"/>
      <c r="D15" s="18"/>
      <c r="E15" s="18"/>
      <c r="F15" s="18" t="s">
        <v>50</v>
      </c>
      <c r="G15" s="18" t="s">
        <v>51</v>
      </c>
      <c r="H15" s="18" t="s">
        <v>52</v>
      </c>
      <c r="I15" s="18" t="s">
        <v>53</v>
      </c>
      <c r="J15" s="18" t="s">
        <v>54</v>
      </c>
      <c r="K15" s="18" t="s">
        <v>51</v>
      </c>
      <c r="L15" s="18" t="s">
        <v>55</v>
      </c>
      <c r="M15" s="18" t="s">
        <v>51</v>
      </c>
      <c r="N15" s="18" t="s">
        <v>56</v>
      </c>
      <c r="O15" s="18" t="s">
        <v>57</v>
      </c>
      <c r="P15" s="18" t="s">
        <v>58</v>
      </c>
      <c r="Q15" s="18" t="s">
        <v>59</v>
      </c>
      <c r="R15" s="35" t="s">
        <v>60</v>
      </c>
      <c r="S15" s="36"/>
      <c r="T15" s="37"/>
      <c r="U15" s="18" t="s">
        <v>61</v>
      </c>
      <c r="V15" s="18" t="s">
        <v>62</v>
      </c>
      <c r="W15" s="9"/>
    </row>
    <row r="16" ht="14" customHeight="1" spans="21:22">
      <c r="U16" s="38" t="s">
        <v>63</v>
      </c>
      <c r="V16" s="38" t="s">
        <v>64</v>
      </c>
    </row>
    <row r="17" ht="14" customHeight="1"/>
    <row r="18" ht="14" customHeight="1"/>
    <row r="19" ht="14" customHeight="1"/>
    <row r="20" s="1" customFormat="1" ht="14" customHeight="1" spans="2:23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V20" s="19"/>
      <c r="W20" s="19"/>
    </row>
    <row r="21" ht="14" customHeight="1"/>
    <row r="22" ht="14" customHeight="1"/>
    <row r="23" ht="14" customHeight="1"/>
  </sheetData>
  <mergeCells count="36">
    <mergeCell ref="A1:B1"/>
    <mergeCell ref="A2:W2"/>
    <mergeCell ref="F3:I3"/>
    <mergeCell ref="J3:M3"/>
    <mergeCell ref="N3:Q3"/>
    <mergeCell ref="R3:V3"/>
    <mergeCell ref="J4:K4"/>
    <mergeCell ref="L4:M4"/>
    <mergeCell ref="R4:T4"/>
    <mergeCell ref="A14:D14"/>
    <mergeCell ref="B15:E15"/>
    <mergeCell ref="R15:T15"/>
    <mergeCell ref="A3:A5"/>
    <mergeCell ref="B3:B5"/>
    <mergeCell ref="B6:B13"/>
    <mergeCell ref="C3:C5"/>
    <mergeCell ref="C6:C13"/>
    <mergeCell ref="D3:D5"/>
    <mergeCell ref="E3:E5"/>
    <mergeCell ref="F4:F5"/>
    <mergeCell ref="G4:G5"/>
    <mergeCell ref="H4:H5"/>
    <mergeCell ref="I4:I5"/>
    <mergeCell ref="N4:N5"/>
    <mergeCell ref="O4:O5"/>
    <mergeCell ref="P4:P5"/>
    <mergeCell ref="Q4:Q5"/>
    <mergeCell ref="R6:R14"/>
    <mergeCell ref="S6:S14"/>
    <mergeCell ref="T6:T14"/>
    <mergeCell ref="U4:U5"/>
    <mergeCell ref="U6:U14"/>
    <mergeCell ref="V4:V5"/>
    <mergeCell ref="V6:V14"/>
    <mergeCell ref="W3:W5"/>
    <mergeCell ref="W6:W14"/>
  </mergeCells>
  <pageMargins left="0.554861111111111" right="0.554861111111111" top="0.802777777777778" bottom="0.802777777777778" header="0.5" footer="0.5"/>
  <pageSetup paperSize="9" scale="5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吴彦祖</cp:lastModifiedBy>
  <dcterms:created xsi:type="dcterms:W3CDTF">2023-11-07T10:13:00Z</dcterms:created>
  <dcterms:modified xsi:type="dcterms:W3CDTF">2024-03-19T08:23:27Z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D5F37B03F0B14211937A193067CA0C62_13</vt:lpwstr>
  </property>
  <property fmtid="{D5CDD505-2E9C-101B-9397-08002B2CF9AE}" pid="3" name="KSOProductBuildVer">
    <vt:lpwstr>2052-12.1.0.16412</vt:lpwstr>
  </property>
</Properties>
</file>